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42 IO8 - Duurzame veehouderij\"/>
    </mc:Choice>
  </mc:AlternateContent>
  <bookViews>
    <workbookView xWindow="0" yWindow="0" windowWidth="13800" windowHeight="3672"/>
  </bookViews>
  <sheets>
    <sheet name="Samenvatting" sheetId="2" r:id="rId1"/>
    <sheet name="Behoefte" sheetId="1" r:id="rId2"/>
    <sheet name="Voedermiddelen" sheetId="3" r:id="rId3"/>
  </sheets>
  <definedNames>
    <definedName name="Voeders">Voedermiddelen[Voedermiddel per kg ds]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P14" i="2"/>
  <c r="P13" i="2"/>
  <c r="P12" i="2"/>
  <c r="P11" i="2"/>
  <c r="P10" i="2"/>
  <c r="P9" i="2"/>
  <c r="P8" i="2"/>
  <c r="P7" i="2"/>
  <c r="P6" i="2"/>
  <c r="P5" i="2"/>
  <c r="P4" i="2"/>
  <c r="O14" i="2"/>
  <c r="O13" i="2"/>
  <c r="O12" i="2"/>
  <c r="O11" i="2"/>
  <c r="O10" i="2"/>
  <c r="O9" i="2"/>
  <c r="O8" i="2"/>
  <c r="O7" i="2"/>
  <c r="O6" i="2"/>
  <c r="O5" i="2"/>
  <c r="O4" i="2"/>
  <c r="N14" i="2"/>
  <c r="N13" i="2"/>
  <c r="N12" i="2"/>
  <c r="N11" i="2"/>
  <c r="N10" i="2"/>
  <c r="N9" i="2"/>
  <c r="N7" i="2"/>
  <c r="N6" i="2"/>
  <c r="N5" i="2"/>
  <c r="N4" i="2"/>
  <c r="M14" i="2"/>
  <c r="M13" i="2"/>
  <c r="M12" i="2"/>
  <c r="M11" i="2"/>
  <c r="M10" i="2"/>
  <c r="M9" i="2"/>
  <c r="M8" i="2"/>
  <c r="M7" i="2"/>
  <c r="M6" i="2"/>
  <c r="M5" i="2"/>
  <c r="M4" i="2"/>
  <c r="L14" i="2"/>
  <c r="L13" i="2"/>
  <c r="L12" i="2"/>
  <c r="L11" i="2"/>
  <c r="L10" i="2"/>
  <c r="L9" i="2"/>
  <c r="L8" i="2"/>
  <c r="L7" i="2"/>
  <c r="L6" i="2"/>
  <c r="L5" i="2"/>
  <c r="L4" i="2"/>
  <c r="K14" i="2"/>
  <c r="K13" i="2"/>
  <c r="K12" i="2"/>
  <c r="K11" i="2"/>
  <c r="K10" i="2"/>
  <c r="K9" i="2"/>
  <c r="K8" i="2"/>
  <c r="K7" i="2"/>
  <c r="K6" i="2"/>
  <c r="K5" i="2"/>
  <c r="K4" i="2"/>
  <c r="J14" i="2"/>
  <c r="J13" i="2"/>
  <c r="J12" i="2"/>
  <c r="J11" i="2"/>
  <c r="J10" i="2"/>
  <c r="J9" i="2"/>
  <c r="J8" i="2"/>
  <c r="J7" i="2"/>
  <c r="J6" i="2"/>
  <c r="J5" i="2"/>
  <c r="J4" i="2"/>
  <c r="I14" i="2"/>
  <c r="I13" i="2"/>
  <c r="I12" i="2"/>
  <c r="I11" i="2"/>
  <c r="I10" i="2"/>
  <c r="I9" i="2"/>
  <c r="I8" i="2"/>
  <c r="I7" i="2"/>
  <c r="I6" i="2"/>
  <c r="I5" i="2"/>
  <c r="I4" i="2"/>
  <c r="H14" i="2"/>
  <c r="H13" i="2"/>
  <c r="H12" i="2"/>
  <c r="H11" i="2"/>
  <c r="H10" i="2"/>
  <c r="H9" i="2"/>
  <c r="H8" i="2"/>
  <c r="H7" i="2"/>
  <c r="H6" i="2"/>
  <c r="H5" i="2"/>
  <c r="H4" i="2"/>
  <c r="G14" i="2"/>
  <c r="G13" i="2"/>
  <c r="G12" i="2"/>
  <c r="G11" i="2"/>
  <c r="G10" i="2"/>
  <c r="F14" i="2"/>
  <c r="F13" i="2"/>
  <c r="F12" i="2"/>
  <c r="F11" i="2"/>
  <c r="F10" i="2"/>
  <c r="G9" i="2"/>
  <c r="G8" i="2"/>
  <c r="G7" i="2"/>
  <c r="G6" i="2"/>
  <c r="G5" i="2"/>
  <c r="G4" i="2"/>
  <c r="F9" i="2"/>
  <c r="F8" i="2"/>
  <c r="F7" i="2"/>
  <c r="F6" i="2"/>
  <c r="F5" i="2"/>
  <c r="F4" i="2"/>
  <c r="E14" i="2"/>
  <c r="E13" i="2"/>
  <c r="E12" i="2"/>
  <c r="E11" i="2"/>
  <c r="E10" i="2"/>
  <c r="E9" i="2"/>
  <c r="E8" i="2"/>
  <c r="E7" i="2"/>
  <c r="E6" i="2"/>
  <c r="E5" i="2"/>
  <c r="E4" i="2"/>
  <c r="D14" i="2" l="1"/>
  <c r="D13" i="2"/>
  <c r="D12" i="2"/>
  <c r="D11" i="2"/>
  <c r="D10" i="2"/>
  <c r="D9" i="2"/>
  <c r="D8" i="2"/>
  <c r="D7" i="2"/>
  <c r="D6" i="2"/>
  <c r="D5" i="2"/>
  <c r="D4" i="2"/>
  <c r="C5" i="2"/>
  <c r="C6" i="2"/>
  <c r="C7" i="2"/>
  <c r="C8" i="2"/>
  <c r="C9" i="2"/>
  <c r="C10" i="2"/>
  <c r="C11" i="2"/>
  <c r="C12" i="2"/>
  <c r="C13" i="2"/>
  <c r="C14" i="2"/>
  <c r="C4" i="2"/>
  <c r="B16" i="2"/>
  <c r="J1" i="2" s="1"/>
  <c r="E16" i="2"/>
  <c r="E22" i="2" s="1"/>
  <c r="F16" i="2"/>
  <c r="F22" i="2" s="1"/>
  <c r="G16" i="2"/>
  <c r="G22" i="2" s="1"/>
  <c r="H16" i="2"/>
  <c r="H22" i="2" s="1"/>
  <c r="I16" i="2"/>
  <c r="I22" i="2" s="1"/>
  <c r="J16" i="2"/>
  <c r="J22" i="2" s="1"/>
  <c r="K16" i="2"/>
  <c r="K22" i="2" s="1"/>
  <c r="L16" i="2"/>
  <c r="L22" i="2" s="1"/>
  <c r="M16" i="2"/>
  <c r="M22" i="2" s="1"/>
  <c r="N16" i="2"/>
  <c r="N22" i="2" s="1"/>
  <c r="O16" i="2"/>
  <c r="O22" i="2" s="1"/>
  <c r="P16" i="2"/>
  <c r="P22" i="2" s="1"/>
  <c r="D16" i="2" l="1"/>
  <c r="D22" i="2" s="1"/>
  <c r="C16" i="2"/>
  <c r="C22" i="2" s="1"/>
  <c r="A20" i="2"/>
  <c r="P21" i="2" l="1"/>
  <c r="P23" i="2" s="1"/>
  <c r="O21" i="2"/>
  <c r="O23" i="2" s="1"/>
  <c r="N21" i="2"/>
  <c r="N23" i="2" s="1"/>
  <c r="M21" i="2"/>
  <c r="M23" i="2" s="1"/>
  <c r="L21" i="2"/>
  <c r="L23" i="2" s="1"/>
  <c r="K21" i="2"/>
  <c r="K23" i="2" s="1"/>
  <c r="J21" i="2"/>
  <c r="J23" i="2" s="1"/>
  <c r="I21" i="2"/>
  <c r="I23" i="2" s="1"/>
  <c r="H21" i="2"/>
  <c r="H23" i="2" s="1"/>
  <c r="G21" i="2"/>
  <c r="G23" i="2" s="1"/>
  <c r="F21" i="2"/>
  <c r="F23" i="2" s="1"/>
  <c r="E21" i="2"/>
  <c r="E23" i="2" s="1"/>
  <c r="D21" i="2"/>
  <c r="D23" i="2" s="1"/>
  <c r="C21" i="2"/>
  <c r="C23" i="2" s="1"/>
</calcChain>
</file>

<file path=xl/sharedStrings.xml><?xml version="1.0" encoding="utf-8"?>
<sst xmlns="http://schemas.openxmlformats.org/spreadsheetml/2006/main" count="76" uniqueCount="31">
  <si>
    <t>Ca (g)</t>
  </si>
  <si>
    <t>P (g)</t>
  </si>
  <si>
    <t>Mg (g)</t>
  </si>
  <si>
    <t>Na (g)</t>
  </si>
  <si>
    <t>K (g)</t>
  </si>
  <si>
    <t>Cl (g)</t>
  </si>
  <si>
    <t>S (g)</t>
  </si>
  <si>
    <t>Cu (mg)</t>
  </si>
  <si>
    <t>Co (mg)</t>
  </si>
  <si>
    <t>J (mg)</t>
  </si>
  <si>
    <t>Zn (mg)</t>
  </si>
  <si>
    <t>Mn (mg)</t>
  </si>
  <si>
    <t>Fe (mg)</t>
  </si>
  <si>
    <t>Se (mg)</t>
  </si>
  <si>
    <t>Diercategorie</t>
  </si>
  <si>
    <t>Droogstaand (8-3 wkn voor afkalven)</t>
  </si>
  <si>
    <t>Droogstaand (3-0 wkn voor afkalven)</t>
  </si>
  <si>
    <t>Jongvee (4 mnd)</t>
  </si>
  <si>
    <t>Jongvee (9 mnd)</t>
  </si>
  <si>
    <t>Jongvee (16 mnd)</t>
  </si>
  <si>
    <t>Behoefte</t>
  </si>
  <si>
    <t>In rantsoen</t>
  </si>
  <si>
    <t>Melkgevende koeien (HP)</t>
  </si>
  <si>
    <t>Melkgevende koeien (LP)</t>
  </si>
  <si>
    <t>Totaal in rantsoen</t>
  </si>
  <si>
    <t xml:space="preserve">Mineralenbalans </t>
  </si>
  <si>
    <t>Voedermiddel per kg ds</t>
  </si>
  <si>
    <t>kg ds</t>
  </si>
  <si>
    <r>
      <rPr>
        <b/>
        <i/>
        <sz val="14"/>
        <color theme="9" tint="-0.249977111117893"/>
        <rFont val="Calibri"/>
        <family val="2"/>
        <scheme val="minor"/>
      </rPr>
      <t>Overschot</t>
    </r>
    <r>
      <rPr>
        <b/>
        <i/>
        <sz val="14"/>
        <color theme="1"/>
        <rFont val="Calibri"/>
        <family val="2"/>
        <scheme val="minor"/>
      </rPr>
      <t>/</t>
    </r>
    <r>
      <rPr>
        <b/>
        <i/>
        <sz val="14"/>
        <color rgb="FFFF0000"/>
        <rFont val="Calibri"/>
        <family val="2"/>
        <scheme val="minor"/>
      </rPr>
      <t>tekort</t>
    </r>
  </si>
  <si>
    <t>© J.H. Pasman - 2017</t>
  </si>
  <si>
    <t>Totale behoefte aan kg 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</si>
</sst>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_ ;[Red]\-0\ "/>
    <numFmt numFmtId="166" formatCode="0.0_ ;[Red]\-0.0\ "/>
    <numFmt numFmtId="167" formatCode="0.00_ ;[Red]\-0.00\ 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0070C0"/>
      <name val="Calibri"/>
      <family val="2"/>
    </font>
    <font>
      <b/>
      <i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4" borderId="0" xfId="0" applyFont="1" applyFill="1" applyAlignment="1">
      <alignment horizontal="center"/>
    </xf>
    <xf numFmtId="0" fontId="7" fillId="0" borderId="0" xfId="0" applyFont="1"/>
    <xf numFmtId="0" fontId="10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2" fillId="0" borderId="15" xfId="0" applyFont="1" applyFill="1" applyBorder="1"/>
    <xf numFmtId="0" fontId="3" fillId="0" borderId="16" xfId="0" applyFont="1" applyBorder="1" applyAlignment="1">
      <alignment horizontal="right"/>
    </xf>
    <xf numFmtId="0" fontId="2" fillId="0" borderId="17" xfId="0" applyFont="1" applyFill="1" applyBorder="1"/>
    <xf numFmtId="0" fontId="1" fillId="0" borderId="18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2" fillId="5" borderId="0" xfId="0" applyNumberFormat="1" applyFont="1" applyFill="1" applyProtection="1">
      <protection locked="0"/>
    </xf>
    <xf numFmtId="0" fontId="13" fillId="0" borderId="0" xfId="0" applyFont="1"/>
    <xf numFmtId="0" fontId="14" fillId="0" borderId="0" xfId="0" applyFont="1"/>
    <xf numFmtId="0" fontId="6" fillId="0" borderId="0" xfId="0" applyFont="1" applyAlignment="1"/>
    <xf numFmtId="0" fontId="3" fillId="3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5" borderId="14" xfId="0" applyFont="1" applyFill="1" applyBorder="1" applyProtection="1">
      <protection locked="0"/>
    </xf>
    <xf numFmtId="164" fontId="3" fillId="5" borderId="14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center"/>
    </xf>
    <xf numFmtId="0" fontId="3" fillId="5" borderId="15" xfId="0" applyFont="1" applyFill="1" applyBorder="1" applyProtection="1"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3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1">
    <cellStyle name="Standaard" xfId="0" builtinId="0"/>
  </cellStyles>
  <dxfs count="34">
    <dxf>
      <numFmt numFmtId="2" formatCode="0.00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64" formatCode="0.0"/>
      <alignment horizontal="center" vertical="bottom" textRotation="0" wrapText="0" indent="0" justifyLastLine="0" shrinkToFit="0" readingOrder="0"/>
      <protection locked="0" hidden="0"/>
    </dxf>
    <dxf>
      <numFmt numFmtId="164" formatCode="0.0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64" formatCode="0.0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64" formatCode="0.0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Mineraalbehoefte" displayName="Mineraalbehoefte" ref="A1:O8" totalsRowShown="0" headerRowDxfId="32" dataDxfId="31">
  <autoFilter ref="A1:O8"/>
  <tableColumns count="15">
    <tableColumn id="1" name="Diercategorie"/>
    <tableColumn id="2" name="Ca (g)" dataDxfId="30"/>
    <tableColumn id="3" name="P (g)" dataDxfId="29"/>
    <tableColumn id="4" name="Mg (g)" dataDxfId="28"/>
    <tableColumn id="5" name="Na (g)" dataDxfId="27"/>
    <tableColumn id="6" name="K (g)" dataDxfId="26"/>
    <tableColumn id="7" name="Cl (g)" dataDxfId="25"/>
    <tableColumn id="8" name="S (g)" dataDxfId="24"/>
    <tableColumn id="9" name="Cu (mg)" dataDxfId="23"/>
    <tableColumn id="10" name="Co (mg)" dataDxfId="22"/>
    <tableColumn id="11" name="J (mg)" dataDxfId="21"/>
    <tableColumn id="12" name="Zn (mg)" dataDxfId="20"/>
    <tableColumn id="13" name="Mn (mg)" dataDxfId="19"/>
    <tableColumn id="14" name="Fe (mg)" dataDxfId="18"/>
    <tableColumn id="15" name="Se (mg)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Voedermiddelen" displayName="Voedermiddelen" ref="A1:O17" totalsRowShown="0" headerRowDxfId="16" dataDxfId="15">
  <autoFilter ref="A1:O17"/>
  <tableColumns count="15">
    <tableColumn id="1" name="Voedermiddel per kg ds" dataDxfId="14"/>
    <tableColumn id="2" name="Ca (g)" dataDxfId="13"/>
    <tableColumn id="3" name="P (g)" dataDxfId="12"/>
    <tableColumn id="4" name="Mg (g)" dataDxfId="11"/>
    <tableColumn id="5" name="Na (g)" dataDxfId="10"/>
    <tableColumn id="6" name="K (g)" dataDxfId="9"/>
    <tableColumn id="7" name="Cl (g)" dataDxfId="8"/>
    <tableColumn id="8" name="S (g)" dataDxfId="7"/>
    <tableColumn id="9" name="Cu (mg)" dataDxfId="6"/>
    <tableColumn id="10" name="Co (mg)" dataDxfId="5"/>
    <tableColumn id="11" name="J (mg)" dataDxfId="4"/>
    <tableColumn id="12" name="Zn (mg)" dataDxfId="3"/>
    <tableColumn id="13" name="Mn (mg)" dataDxfId="2"/>
    <tableColumn id="14" name="Fe (mg)" dataDxfId="1"/>
    <tableColumn id="15" name="Se (mg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Zeros="0" tabSelected="1" workbookViewId="0">
      <selection activeCell="S6" sqref="S6"/>
    </sheetView>
  </sheetViews>
  <sheetFormatPr defaultRowHeight="14.4" x14ac:dyDescent="0.3"/>
  <cols>
    <col min="1" max="1" width="36.33203125" customWidth="1"/>
    <col min="2" max="2" width="7.88671875" customWidth="1"/>
    <col min="3" max="10" width="7.6640625" customWidth="1"/>
    <col min="11" max="11" width="8.109375" customWidth="1"/>
    <col min="12" max="12" width="8.33203125" customWidth="1"/>
    <col min="13" max="15" width="7.6640625" customWidth="1"/>
    <col min="16" max="16" width="9.44140625" customWidth="1"/>
  </cols>
  <sheetData>
    <row r="1" spans="1:21" s="25" customFormat="1" ht="23.4" x14ac:dyDescent="0.45">
      <c r="A1" s="27" t="s">
        <v>25</v>
      </c>
      <c r="B1" s="45" t="s">
        <v>30</v>
      </c>
      <c r="C1" s="45"/>
      <c r="D1" s="45"/>
      <c r="E1" s="45"/>
      <c r="F1" s="45"/>
      <c r="G1" s="24"/>
      <c r="H1" s="26"/>
      <c r="J1" s="46" t="str">
        <f>IF(G1&lt;&gt;B16,"De kg ds van het rantsoen klopt nog niet met de opgegeven ds-behoefte van de diergroep!!","")</f>
        <v/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.600000000000001" thickBot="1" x14ac:dyDescent="0.4">
      <c r="A2" s="4" t="s">
        <v>14</v>
      </c>
      <c r="B2" s="4"/>
      <c r="C2" s="23" t="s">
        <v>29</v>
      </c>
    </row>
    <row r="3" spans="1:21" ht="16.2" thickBot="1" x14ac:dyDescent="0.35">
      <c r="A3" s="38" t="s">
        <v>16</v>
      </c>
      <c r="B3" s="28" t="s">
        <v>27</v>
      </c>
      <c r="C3" s="29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29" t="s">
        <v>9</v>
      </c>
      <c r="M3" s="29" t="s">
        <v>10</v>
      </c>
      <c r="N3" s="29" t="s">
        <v>11</v>
      </c>
      <c r="O3" s="29" t="s">
        <v>12</v>
      </c>
      <c r="P3" s="30" t="s">
        <v>13</v>
      </c>
    </row>
    <row r="4" spans="1:21" ht="15.6" x14ac:dyDescent="0.3">
      <c r="A4" s="31"/>
      <c r="B4" s="32"/>
      <c r="C4" s="33" t="str">
        <f>IF($B4="","",VLOOKUP($A4,Voedermiddelen[],2,0)*$B4)</f>
        <v/>
      </c>
      <c r="D4" s="33" t="str">
        <f>IF($B4="","",VLOOKUP($A4,Voedermiddelen[],3,0)*$B4)</f>
        <v/>
      </c>
      <c r="E4" s="33" t="str">
        <f>IF($B4="","",VLOOKUP($A4,Voedermiddelen[],4,0)*$B4)</f>
        <v/>
      </c>
      <c r="F4" s="33" t="str">
        <f>IF($B4="","",VLOOKUP($A4,Voedermiddelen[],5,0)*$B4)</f>
        <v/>
      </c>
      <c r="G4" s="33" t="str">
        <f>IF($B4="","",VLOOKUP($A4,Voedermiddelen[],6,0)*$B4)</f>
        <v/>
      </c>
      <c r="H4" s="33" t="str">
        <f>IF($B4="","",VLOOKUP($A4,Voedermiddelen[],7,0)*$B4)</f>
        <v/>
      </c>
      <c r="I4" s="33" t="str">
        <f>IF($B4="","",VLOOKUP($A4,Voedermiddelen[],8,0)*$B4)</f>
        <v/>
      </c>
      <c r="J4" s="33" t="str">
        <f>IF($B4="","",VLOOKUP($A4,Voedermiddelen[],9,0)*$B4)</f>
        <v/>
      </c>
      <c r="K4" s="33" t="str">
        <f>IF($B4="","",VLOOKUP($A4,Voedermiddelen[],10,0)*$B4)</f>
        <v/>
      </c>
      <c r="L4" s="33" t="str">
        <f>IF($B4="","",VLOOKUP($A4,Voedermiddelen[],11,0)*$B4)</f>
        <v/>
      </c>
      <c r="M4" s="33" t="str">
        <f>IF($B4="","",VLOOKUP($A4,Voedermiddelen[],12,0)*$B4)</f>
        <v/>
      </c>
      <c r="N4" s="33" t="str">
        <f>IF($B4="","",VLOOKUP($A4,Voedermiddelen[],13,0)*$B4)</f>
        <v/>
      </c>
      <c r="O4" s="33" t="str">
        <f>IF($B4="","",VLOOKUP($A4,Voedermiddelen[],14,0)*$B4)</f>
        <v/>
      </c>
      <c r="P4" s="33" t="str">
        <f>IF($B4="","",VLOOKUP($A4,Voedermiddelen[],15,0)*$B4)</f>
        <v/>
      </c>
    </row>
    <row r="5" spans="1:21" ht="15.6" x14ac:dyDescent="0.3">
      <c r="A5" s="34"/>
      <c r="B5" s="35"/>
      <c r="C5" s="33" t="str">
        <f>IF($B5="","",VLOOKUP($A5,Voedermiddelen[],2,0)*$B5)</f>
        <v/>
      </c>
      <c r="D5" s="33" t="str">
        <f>IF($B5="","",VLOOKUP($A5,Voedermiddelen[],3,0)*$B5)</f>
        <v/>
      </c>
      <c r="E5" s="33" t="str">
        <f>IF($B5="","",VLOOKUP($A5,Voedermiddelen[],4,0)*$B5)</f>
        <v/>
      </c>
      <c r="F5" s="33" t="str">
        <f>IF($B5="","",VLOOKUP($A5,Voedermiddelen[],5,0)*$B5)</f>
        <v/>
      </c>
      <c r="G5" s="33" t="str">
        <f>IF($B5="","",VLOOKUP($A5,Voedermiddelen[],6,0)*$B5)</f>
        <v/>
      </c>
      <c r="H5" s="33" t="str">
        <f>IF($B5="","",VLOOKUP($A5,Voedermiddelen[],7,0)*$B5)</f>
        <v/>
      </c>
      <c r="I5" s="33" t="str">
        <f>IF($B5="","",VLOOKUP($A5,Voedermiddelen[],8,0)*$B5)</f>
        <v/>
      </c>
      <c r="J5" s="33" t="str">
        <f>IF($B5="","",VLOOKUP($A5,Voedermiddelen[],9,0)*$B5)</f>
        <v/>
      </c>
      <c r="K5" s="33" t="str">
        <f>IF($B5="","",VLOOKUP($A5,Voedermiddelen[],10,0)*$B5)</f>
        <v/>
      </c>
      <c r="L5" s="33" t="str">
        <f>IF($B5="","",VLOOKUP($A5,Voedermiddelen[],11,0)*$B5)</f>
        <v/>
      </c>
      <c r="M5" s="33" t="str">
        <f>IF($B5="","",VLOOKUP($A5,Voedermiddelen[],12,0)*$B5)</f>
        <v/>
      </c>
      <c r="N5" s="33" t="str">
        <f>IF($B5="","",VLOOKUP($A5,Voedermiddelen[],13,0)*$B5)</f>
        <v/>
      </c>
      <c r="O5" s="33" t="str">
        <f>IF($B5="","",VLOOKUP($A5,Voedermiddelen[],14,0)*$B5)</f>
        <v/>
      </c>
      <c r="P5" s="33" t="str">
        <f>IF($B5="","",VLOOKUP($A5,Voedermiddelen[],15,0)*$B5)</f>
        <v/>
      </c>
    </row>
    <row r="6" spans="1:21" ht="15.6" x14ac:dyDescent="0.3">
      <c r="A6" s="34"/>
      <c r="B6" s="35"/>
      <c r="C6" s="33" t="str">
        <f>IF($B6="","",VLOOKUP($A6,Voedermiddelen[],2,0)*$B6)</f>
        <v/>
      </c>
      <c r="D6" s="33" t="str">
        <f>IF($B6="","",VLOOKUP($A6,Voedermiddelen[],3,0)*$B6)</f>
        <v/>
      </c>
      <c r="E6" s="33" t="str">
        <f>IF($B6="","",VLOOKUP($A6,Voedermiddelen[],4,0)*$B6)</f>
        <v/>
      </c>
      <c r="F6" s="33" t="str">
        <f>IF($B6="","",VLOOKUP($A6,Voedermiddelen[],5,0)*$B6)</f>
        <v/>
      </c>
      <c r="G6" s="33" t="str">
        <f>IF($B6="","",VLOOKUP($A6,Voedermiddelen[],6,0)*$B6)</f>
        <v/>
      </c>
      <c r="H6" s="33" t="str">
        <f>IF($B6="","",VLOOKUP($A6,Voedermiddelen[],7,0)*$B6)</f>
        <v/>
      </c>
      <c r="I6" s="33" t="str">
        <f>IF($B6="","",VLOOKUP($A6,Voedermiddelen[],8,0)*$B6)</f>
        <v/>
      </c>
      <c r="J6" s="33" t="str">
        <f>IF($B6="","",VLOOKUP($A6,Voedermiddelen[],9,0)*$B6)</f>
        <v/>
      </c>
      <c r="K6" s="33" t="str">
        <f>IF($B6="","",VLOOKUP($A6,Voedermiddelen[],10,0)*$B6)</f>
        <v/>
      </c>
      <c r="L6" s="33" t="str">
        <f>IF($B6="","",VLOOKUP($A6,Voedermiddelen[],11,0)*$B6)</f>
        <v/>
      </c>
      <c r="M6" s="33" t="str">
        <f>IF($B6="","",VLOOKUP($A6,Voedermiddelen[],12,0)*$B6)</f>
        <v/>
      </c>
      <c r="N6" s="33" t="str">
        <f>IF($B6="","",VLOOKUP($A6,Voedermiddelen[],13,0)*$B6)</f>
        <v/>
      </c>
      <c r="O6" s="33" t="str">
        <f>IF($B6="","",VLOOKUP($A6,Voedermiddelen[],14,0)*$B6)</f>
        <v/>
      </c>
      <c r="P6" s="33" t="str">
        <f>IF($B6="","",VLOOKUP($A6,Voedermiddelen[],15,0)*$B6)</f>
        <v/>
      </c>
      <c r="Q6" s="5"/>
      <c r="R6" s="5"/>
    </row>
    <row r="7" spans="1:21" ht="15.6" x14ac:dyDescent="0.3">
      <c r="A7" s="34"/>
      <c r="B7" s="35"/>
      <c r="C7" s="33" t="str">
        <f>IF($B7="","",VLOOKUP($A7,Voedermiddelen[],2,0)*$B7)</f>
        <v/>
      </c>
      <c r="D7" s="33" t="str">
        <f>IF($B7="","",VLOOKUP($A7,Voedermiddelen[],3,0)*$B7)</f>
        <v/>
      </c>
      <c r="E7" s="33" t="str">
        <f>IF($B7="","",VLOOKUP($A7,Voedermiddelen[],4,0)*$B7)</f>
        <v/>
      </c>
      <c r="F7" s="33" t="str">
        <f>IF($B7="","",VLOOKUP($A7,Voedermiddelen[],5,0)*$B7)</f>
        <v/>
      </c>
      <c r="G7" s="33" t="str">
        <f>IF($B7="","",VLOOKUP($A7,Voedermiddelen[],6,0)*$B7)</f>
        <v/>
      </c>
      <c r="H7" s="33" t="str">
        <f>IF($B7="","",VLOOKUP($A7,Voedermiddelen[],7,0)*$B7)</f>
        <v/>
      </c>
      <c r="I7" s="33" t="str">
        <f>IF($B7="","",VLOOKUP($A7,Voedermiddelen[],8,0)*$B7)</f>
        <v/>
      </c>
      <c r="J7" s="33" t="str">
        <f>IF($B7="","",VLOOKUP($A7,Voedermiddelen[],9,0)*$B7)</f>
        <v/>
      </c>
      <c r="K7" s="33" t="str">
        <f>IF($B7="","",VLOOKUP($A7,Voedermiddelen[],10,0)*$B7)</f>
        <v/>
      </c>
      <c r="L7" s="33" t="str">
        <f>IF($B7="","",VLOOKUP($A7,Voedermiddelen[],11,0)*$B7)</f>
        <v/>
      </c>
      <c r="M7" s="33" t="str">
        <f>IF($B7="","",VLOOKUP($A7,Voedermiddelen[],12,0)*$B7)</f>
        <v/>
      </c>
      <c r="N7" s="33" t="str">
        <f>IF($B7="","",VLOOKUP($A7,Voedermiddelen[],13,0)*$B7)</f>
        <v/>
      </c>
      <c r="O7" s="33" t="str">
        <f>IF($B7="","",VLOOKUP($A7,Voedermiddelen[],14,0)*$B7)</f>
        <v/>
      </c>
      <c r="P7" s="33" t="str">
        <f>IF($B7="","",VLOOKUP($A7,Voedermiddelen[],15,0)*$B7)</f>
        <v/>
      </c>
      <c r="Q7" s="5"/>
      <c r="R7" s="5"/>
    </row>
    <row r="8" spans="1:21" ht="15.6" x14ac:dyDescent="0.3">
      <c r="A8" s="34"/>
      <c r="B8" s="35"/>
      <c r="C8" s="33" t="str">
        <f>IF($B8="","",VLOOKUP($A8,Voedermiddelen[],2,0)*$B8)</f>
        <v/>
      </c>
      <c r="D8" s="33" t="str">
        <f>IF($B8="","",VLOOKUP($A8,Voedermiddelen[],3,0)*$B8)</f>
        <v/>
      </c>
      <c r="E8" s="33" t="str">
        <f>IF($B8="","",VLOOKUP($A8,Voedermiddelen[],4,0)*$B8)</f>
        <v/>
      </c>
      <c r="F8" s="33" t="str">
        <f>IF($B8="","",VLOOKUP($A8,Voedermiddelen[],5,0)*$B8)</f>
        <v/>
      </c>
      <c r="G8" s="33" t="str">
        <f>IF($B8="","",VLOOKUP($A8,Voedermiddelen[],6,0)*$B8)</f>
        <v/>
      </c>
      <c r="H8" s="33" t="str">
        <f>IF($B8="","",VLOOKUP($A8,Voedermiddelen[],7,0)*$B8)</f>
        <v/>
      </c>
      <c r="I8" s="33" t="str">
        <f>IF($B8="","",VLOOKUP($A8,Voedermiddelen[],8,0)*$B8)</f>
        <v/>
      </c>
      <c r="J8" s="33" t="str">
        <f>IF($B8="","",VLOOKUP($A8,Voedermiddelen[],9,0)*$B8)</f>
        <v/>
      </c>
      <c r="K8" s="33" t="str">
        <f>IF($B8="","",VLOOKUP($A8,Voedermiddelen[],10,0)*$B8)</f>
        <v/>
      </c>
      <c r="L8" s="33" t="str">
        <f>IF($B8="","",VLOOKUP($A8,Voedermiddelen[],11,0)*$B8)</f>
        <v/>
      </c>
      <c r="M8" s="33" t="str">
        <f>IF($B8="","",VLOOKUP($A8,Voedermiddelen[],12,0)*$B8)</f>
        <v/>
      </c>
      <c r="N8" s="33" t="str">
        <f>IF($B8="","",VLOOKUP($A8,Voedermiddelen[],13,0)*$B8)</f>
        <v/>
      </c>
      <c r="O8" s="33" t="str">
        <f>IF($B8="","",VLOOKUP($A8,Voedermiddelen[],14,0)*$B8)</f>
        <v/>
      </c>
      <c r="P8" s="33" t="str">
        <f>IF($B8="","",VLOOKUP($A8,Voedermiddelen[],15,0)*$B8)</f>
        <v/>
      </c>
      <c r="Q8" s="5"/>
      <c r="R8" s="5"/>
    </row>
    <row r="9" spans="1:21" ht="15.6" x14ac:dyDescent="0.3">
      <c r="A9" s="34"/>
      <c r="B9" s="35"/>
      <c r="C9" s="33" t="str">
        <f>IF($B9="","",VLOOKUP($A9,Voedermiddelen[],2,0)*$B9)</f>
        <v/>
      </c>
      <c r="D9" s="33" t="str">
        <f>IF($B9="","",VLOOKUP($A9,Voedermiddelen[],3,0)*$B9)</f>
        <v/>
      </c>
      <c r="E9" s="33" t="str">
        <f>IF($B9="","",VLOOKUP($A9,Voedermiddelen[],4,0)*$B9)</f>
        <v/>
      </c>
      <c r="F9" s="33" t="str">
        <f>IF($B9="","",VLOOKUP($A9,Voedermiddelen[],5,0)*$B9)</f>
        <v/>
      </c>
      <c r="G9" s="33" t="str">
        <f>IF($B9="","",VLOOKUP($A9,Voedermiddelen[],6,0)*$B9)</f>
        <v/>
      </c>
      <c r="H9" s="33" t="str">
        <f>IF($B9="","",VLOOKUP($A9,Voedermiddelen[],7,0)*$B9)</f>
        <v/>
      </c>
      <c r="I9" s="33" t="str">
        <f>IF($B9="","",VLOOKUP($A9,Voedermiddelen[],8,0)*$B9)</f>
        <v/>
      </c>
      <c r="J9" s="33" t="str">
        <f>IF($B9="","",VLOOKUP($A9,Voedermiddelen[],9,0)*$B9)</f>
        <v/>
      </c>
      <c r="K9" s="33" t="str">
        <f>IF($B9="","",VLOOKUP($A9,Voedermiddelen[],10,0)*$B9)</f>
        <v/>
      </c>
      <c r="L9" s="33" t="str">
        <f>IF($B9="","",VLOOKUP($A9,Voedermiddelen[],11,0)*$B9)</f>
        <v/>
      </c>
      <c r="M9" s="33" t="str">
        <f>IF($B9="","",VLOOKUP($A9,Voedermiddelen[],12,0)*$B9)</f>
        <v/>
      </c>
      <c r="N9" s="33" t="str">
        <f>IF($B9="","",VLOOKUP($A9,Voedermiddelen[],13,0)*$B9)</f>
        <v/>
      </c>
      <c r="O9" s="33" t="str">
        <f>IF($B9="","",VLOOKUP($A9,Voedermiddelen[],14,0)*$B9)</f>
        <v/>
      </c>
      <c r="P9" s="33" t="str">
        <f>IF($B9="","",VLOOKUP($A9,Voedermiddelen[],15,0)*$B9)</f>
        <v/>
      </c>
      <c r="Q9" s="5"/>
      <c r="R9" s="5"/>
    </row>
    <row r="10" spans="1:21" ht="15.6" x14ac:dyDescent="0.3">
      <c r="A10" s="34"/>
      <c r="B10" s="35"/>
      <c r="C10" s="33" t="str">
        <f>IF($B10="","",VLOOKUP($A10,Voedermiddelen[],2,0)*$B10)</f>
        <v/>
      </c>
      <c r="D10" s="33" t="str">
        <f>IF($B10="","",VLOOKUP($A10,Voedermiddelen[],3,0)*$B10)</f>
        <v/>
      </c>
      <c r="E10" s="33" t="str">
        <f>IF($B10="","",VLOOKUP($A10,Voedermiddelen[],4,0)*$B10)</f>
        <v/>
      </c>
      <c r="F10" s="33" t="str">
        <f>IF($B10="","",VLOOKUP($A10,Voedermiddelen[],5,0)*$B10)</f>
        <v/>
      </c>
      <c r="G10" s="33" t="str">
        <f>IF($B10="","",VLOOKUP($A10,Voedermiddelen[],6,0)*$B10)</f>
        <v/>
      </c>
      <c r="H10" s="33" t="str">
        <f>IF($B10="","",VLOOKUP($A10,Voedermiddelen[],7,0)*$B10)</f>
        <v/>
      </c>
      <c r="I10" s="33" t="str">
        <f>IF($B10="","",VLOOKUP($A10,Voedermiddelen[],8,0)*$B10)</f>
        <v/>
      </c>
      <c r="J10" s="33" t="str">
        <f>IF($B10="","",VLOOKUP($A10,Voedermiddelen[],9,0)*$B10)</f>
        <v/>
      </c>
      <c r="K10" s="33" t="str">
        <f>IF($B10="","",VLOOKUP($A10,Voedermiddelen[],10,0)*$B10)</f>
        <v/>
      </c>
      <c r="L10" s="33" t="str">
        <f>IF($B10="","",VLOOKUP($A10,Voedermiddelen[],11,0)*$B10)</f>
        <v/>
      </c>
      <c r="M10" s="33" t="str">
        <f>IF($B10="","",VLOOKUP($A10,Voedermiddelen[],12,0)*$B10)</f>
        <v/>
      </c>
      <c r="N10" s="33" t="str">
        <f>IF($B10="","",VLOOKUP($A10,Voedermiddelen[],13,0)*$B10)</f>
        <v/>
      </c>
      <c r="O10" s="33" t="str">
        <f>IF($B10="","",VLOOKUP($A10,Voedermiddelen[],14,0)*$B10)</f>
        <v/>
      </c>
      <c r="P10" s="33" t="str">
        <f>IF($B10="","",VLOOKUP($A10,Voedermiddelen[],15,0)*$B10)</f>
        <v/>
      </c>
      <c r="Q10" s="5"/>
      <c r="R10" s="5"/>
    </row>
    <row r="11" spans="1:21" ht="15.6" x14ac:dyDescent="0.3">
      <c r="A11" s="34"/>
      <c r="B11" s="35"/>
      <c r="C11" s="33" t="str">
        <f>IF($B11="","",VLOOKUP($A11,Voedermiddelen[],2,0)*$B11)</f>
        <v/>
      </c>
      <c r="D11" s="33" t="str">
        <f>IF($B11="","",VLOOKUP($A11,Voedermiddelen[],3,0)*$B11)</f>
        <v/>
      </c>
      <c r="E11" s="33" t="str">
        <f>IF($B11="","",VLOOKUP($A11,Voedermiddelen[],4,0)*$B11)</f>
        <v/>
      </c>
      <c r="F11" s="33" t="str">
        <f>IF($B11="","",VLOOKUP($A11,Voedermiddelen[],5,0)*$B11)</f>
        <v/>
      </c>
      <c r="G11" s="33" t="str">
        <f>IF($B11="","",VLOOKUP($A11,Voedermiddelen[],6,0)*$B11)</f>
        <v/>
      </c>
      <c r="H11" s="33" t="str">
        <f>IF($B11="","",VLOOKUP($A11,Voedermiddelen[],7,0)*$B11)</f>
        <v/>
      </c>
      <c r="I11" s="33" t="str">
        <f>IF($B11="","",VLOOKUP($A11,Voedermiddelen[],8,0)*$B11)</f>
        <v/>
      </c>
      <c r="J11" s="33" t="str">
        <f>IF($B11="","",VLOOKUP($A11,Voedermiddelen[],9,0)*$B11)</f>
        <v/>
      </c>
      <c r="K11" s="33" t="str">
        <f>IF($B11="","",VLOOKUP($A11,Voedermiddelen[],10,0)*$B11)</f>
        <v/>
      </c>
      <c r="L11" s="33" t="str">
        <f>IF($B11="","",VLOOKUP($A11,Voedermiddelen[],11,0)*$B11)</f>
        <v/>
      </c>
      <c r="M11" s="33" t="str">
        <f>IF($B11="","",VLOOKUP($A11,Voedermiddelen[],12,0)*$B11)</f>
        <v/>
      </c>
      <c r="N11" s="33" t="str">
        <f>IF($B11="","",VLOOKUP($A11,Voedermiddelen[],13,0)*$B11)</f>
        <v/>
      </c>
      <c r="O11" s="33" t="str">
        <f>IF($B11="","",VLOOKUP($A11,Voedermiddelen[],14,0)*$B11)</f>
        <v/>
      </c>
      <c r="P11" s="33" t="str">
        <f>IF($B11="","",VLOOKUP($A11,Voedermiddelen[],15,0)*$B11)</f>
        <v/>
      </c>
      <c r="Q11" s="5"/>
      <c r="R11" s="5"/>
    </row>
    <row r="12" spans="1:21" ht="15.6" x14ac:dyDescent="0.3">
      <c r="A12" s="34"/>
      <c r="B12" s="35"/>
      <c r="C12" s="33" t="str">
        <f>IF($B12="","",VLOOKUP($A12,Voedermiddelen[],2,0)*$B12)</f>
        <v/>
      </c>
      <c r="D12" s="33" t="str">
        <f>IF($B12="","",VLOOKUP($A12,Voedermiddelen[],3,0)*$B12)</f>
        <v/>
      </c>
      <c r="E12" s="33" t="str">
        <f>IF($B12="","",VLOOKUP($A12,Voedermiddelen[],4,0)*$B12)</f>
        <v/>
      </c>
      <c r="F12" s="33" t="str">
        <f>IF($B12="","",VLOOKUP($A12,Voedermiddelen[],5,0)*$B12)</f>
        <v/>
      </c>
      <c r="G12" s="33" t="str">
        <f>IF($B12="","",VLOOKUP($A12,Voedermiddelen[],6,0)*$B12)</f>
        <v/>
      </c>
      <c r="H12" s="33" t="str">
        <f>IF($B12="","",VLOOKUP($A12,Voedermiddelen[],7,0)*$B12)</f>
        <v/>
      </c>
      <c r="I12" s="33" t="str">
        <f>IF($B12="","",VLOOKUP($A12,Voedermiddelen[],8,0)*$B12)</f>
        <v/>
      </c>
      <c r="J12" s="33" t="str">
        <f>IF($B12="","",VLOOKUP($A12,Voedermiddelen[],9,0)*$B12)</f>
        <v/>
      </c>
      <c r="K12" s="33" t="str">
        <f>IF($B12="","",VLOOKUP($A12,Voedermiddelen[],10,0)*$B12)</f>
        <v/>
      </c>
      <c r="L12" s="33" t="str">
        <f>IF($B12="","",VLOOKUP($A12,Voedermiddelen[],11,0)*$B12)</f>
        <v/>
      </c>
      <c r="M12" s="33" t="str">
        <f>IF($B12="","",VLOOKUP($A12,Voedermiddelen[],12,0)*$B12)</f>
        <v/>
      </c>
      <c r="N12" s="33" t="str">
        <f>IF($B12="","",VLOOKUP($A12,Voedermiddelen[],13,0)*$B12)</f>
        <v/>
      </c>
      <c r="O12" s="33" t="str">
        <f>IF($B12="","",VLOOKUP($A12,Voedermiddelen[],14,0)*$B12)</f>
        <v/>
      </c>
      <c r="P12" s="33" t="str">
        <f>IF($B12="","",VLOOKUP($A12,Voedermiddelen[],15,0)*$B12)</f>
        <v/>
      </c>
      <c r="Q12" s="5"/>
      <c r="R12" s="5"/>
    </row>
    <row r="13" spans="1:21" ht="15.6" x14ac:dyDescent="0.3">
      <c r="A13" s="34"/>
      <c r="B13" s="35"/>
      <c r="C13" s="33" t="str">
        <f>IF($B13="","",VLOOKUP($A13,Voedermiddelen[],2,0)*$B13)</f>
        <v/>
      </c>
      <c r="D13" s="33" t="str">
        <f>IF($B13="","",VLOOKUP($A13,Voedermiddelen[],3,0)*$B13)</f>
        <v/>
      </c>
      <c r="E13" s="33" t="str">
        <f>IF($B13="","",VLOOKUP($A13,Voedermiddelen[],4,0)*$B13)</f>
        <v/>
      </c>
      <c r="F13" s="33" t="str">
        <f>IF($B13="","",VLOOKUP($A13,Voedermiddelen[],5,0)*$B13)</f>
        <v/>
      </c>
      <c r="G13" s="33" t="str">
        <f>IF($B13="","",VLOOKUP($A13,Voedermiddelen[],6,0)*$B13)</f>
        <v/>
      </c>
      <c r="H13" s="33" t="str">
        <f>IF($B13="","",VLOOKUP($A13,Voedermiddelen[],7,0)*$B13)</f>
        <v/>
      </c>
      <c r="I13" s="33" t="str">
        <f>IF($B13="","",VLOOKUP($A13,Voedermiddelen[],8,0)*$B13)</f>
        <v/>
      </c>
      <c r="J13" s="33" t="str">
        <f>IF($B13="","",VLOOKUP($A13,Voedermiddelen[],9,0)*$B13)</f>
        <v/>
      </c>
      <c r="K13" s="33" t="str">
        <f>IF($B13="","",VLOOKUP($A13,Voedermiddelen[],10,0)*$B13)</f>
        <v/>
      </c>
      <c r="L13" s="33" t="str">
        <f>IF($B13="","",VLOOKUP($A13,Voedermiddelen[],11,0)*$B13)</f>
        <v/>
      </c>
      <c r="M13" s="33" t="str">
        <f>IF($B13="","",VLOOKUP($A13,Voedermiddelen[],12,0)*$B13)</f>
        <v/>
      </c>
      <c r="N13" s="33" t="str">
        <f>IF($B13="","",VLOOKUP($A13,Voedermiddelen[],13,0)*$B13)</f>
        <v/>
      </c>
      <c r="O13" s="33" t="str">
        <f>IF($B13="","",VLOOKUP($A13,Voedermiddelen[],14,0)*$B13)</f>
        <v/>
      </c>
      <c r="P13" s="33" t="str">
        <f>IF($B13="","",VLOOKUP($A13,Voedermiddelen[],15,0)*$B13)</f>
        <v/>
      </c>
      <c r="Q13" s="5"/>
      <c r="R13" s="5"/>
    </row>
    <row r="14" spans="1:21" ht="15.6" x14ac:dyDescent="0.3">
      <c r="A14" s="34"/>
      <c r="B14" s="35"/>
      <c r="C14" s="33" t="str">
        <f>IF($B14="","",VLOOKUP($A14,Voedermiddelen[],2,0)*$B14)</f>
        <v/>
      </c>
      <c r="D14" s="33" t="str">
        <f>IF($B14="","",VLOOKUP($A14,Voedermiddelen[],3,0)*$B14)</f>
        <v/>
      </c>
      <c r="E14" s="33" t="str">
        <f>IF($B14="","",VLOOKUP($A14,Voedermiddelen[],4,0)*$B14)</f>
        <v/>
      </c>
      <c r="F14" s="33" t="str">
        <f>IF($B14="","",VLOOKUP($A14,Voedermiddelen[],5,0)*$B14)</f>
        <v/>
      </c>
      <c r="G14" s="33" t="str">
        <f>IF($B14="","",VLOOKUP($A14,Voedermiddelen[],6,0)*$B14)</f>
        <v/>
      </c>
      <c r="H14" s="33" t="str">
        <f>IF($B14="","",VLOOKUP($A14,Voedermiddelen[],7,0)*$B14)</f>
        <v/>
      </c>
      <c r="I14" s="33" t="str">
        <f>IF($B14="","",VLOOKUP($A14,Voedermiddelen[],8,0)*$B14)</f>
        <v/>
      </c>
      <c r="J14" s="33" t="str">
        <f>IF($B14="","",VLOOKUP($A14,Voedermiddelen[],9,0)*$B14)</f>
        <v/>
      </c>
      <c r="K14" s="33" t="str">
        <f>IF($B14="","",VLOOKUP($A14,Voedermiddelen[],10,0)*$B14)</f>
        <v/>
      </c>
      <c r="L14" s="33" t="str">
        <f>IF($B14="","",VLOOKUP($A14,Voedermiddelen[],11,0)*$B14)</f>
        <v/>
      </c>
      <c r="M14" s="33" t="str">
        <f>IF($B14="","",VLOOKUP($A14,Voedermiddelen[],12,0)*$B14)</f>
        <v/>
      </c>
      <c r="N14" s="33" t="str">
        <f>IF($B14="","",VLOOKUP($A14,Voedermiddelen[],13,0)*$B14)</f>
        <v/>
      </c>
      <c r="O14" s="33" t="str">
        <f>IF($B14="","",VLOOKUP($A14,Voedermiddelen[],14,0)*$B14)</f>
        <v/>
      </c>
      <c r="P14" s="33" t="str">
        <f>IF($B14="","",VLOOKUP($A14,Voedermiddelen[],15,0)*$B14)</f>
        <v/>
      </c>
      <c r="Q14" s="5"/>
      <c r="R14" s="5"/>
    </row>
    <row r="15" spans="1:21" ht="15" thickBot="1" x14ac:dyDescent="0.35">
      <c r="A15" s="15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1" ht="16.2" thickBot="1" x14ac:dyDescent="0.35">
      <c r="A16" s="16" t="s">
        <v>24</v>
      </c>
      <c r="B16" s="19">
        <f>SUM(B4:B14)</f>
        <v>0</v>
      </c>
      <c r="C16" s="20">
        <f>SUM(C4:C14)</f>
        <v>0</v>
      </c>
      <c r="D16" s="21">
        <f t="shared" ref="D16:P16" si="0">SUM(D4:D14)</f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 s="21">
        <f t="shared" si="0"/>
        <v>0</v>
      </c>
      <c r="P16" s="22">
        <f t="shared" si="0"/>
        <v>0</v>
      </c>
    </row>
    <row r="19" spans="1:16" ht="18" x14ac:dyDescent="0.35">
      <c r="A19" s="4" t="s">
        <v>14</v>
      </c>
      <c r="B19" s="4"/>
    </row>
    <row r="20" spans="1:16" ht="15" thickBot="1" x14ac:dyDescent="0.35">
      <c r="A20" s="47" t="str">
        <f>A3</f>
        <v>Droogstaand (3-0 wkn voor afkalven)</v>
      </c>
      <c r="B20" s="47"/>
      <c r="C20" s="7" t="s">
        <v>0</v>
      </c>
      <c r="D20" s="7" t="s">
        <v>1</v>
      </c>
      <c r="E20" s="7" t="s">
        <v>2</v>
      </c>
      <c r="F20" s="7" t="s">
        <v>3</v>
      </c>
      <c r="G20" s="7" t="s">
        <v>4</v>
      </c>
      <c r="H20" s="7" t="s">
        <v>5</v>
      </c>
      <c r="I20" s="7" t="s">
        <v>6</v>
      </c>
      <c r="J20" s="7" t="s">
        <v>7</v>
      </c>
      <c r="K20" s="7" t="s">
        <v>8</v>
      </c>
      <c r="L20" s="7" t="s">
        <v>9</v>
      </c>
      <c r="M20" s="7" t="s">
        <v>10</v>
      </c>
      <c r="N20" s="7" t="s">
        <v>11</v>
      </c>
      <c r="O20" s="7" t="s">
        <v>12</v>
      </c>
      <c r="P20" s="8" t="s">
        <v>13</v>
      </c>
    </row>
    <row r="21" spans="1:16" ht="15.6" x14ac:dyDescent="0.3">
      <c r="A21" s="48" t="s">
        <v>20</v>
      </c>
      <c r="B21" s="49"/>
      <c r="C21" s="10">
        <f>VLOOKUP($A$20,Mineraalbehoefte[],2,0)</f>
        <v>31</v>
      </c>
      <c r="D21" s="10">
        <f>VLOOKUP($A$20,Mineraalbehoefte[],3,0)</f>
        <v>22</v>
      </c>
      <c r="E21" s="10">
        <f>VLOOKUP($A$20,Mineraalbehoefte[],4,0)</f>
        <v>23</v>
      </c>
      <c r="F21" s="10">
        <f>VLOOKUP($A$20,Mineraalbehoefte[],5,0)</f>
        <v>6.6</v>
      </c>
      <c r="G21" s="10">
        <f>VLOOKUP($A$20,Mineraalbehoefte[],6,0)</f>
        <v>55</v>
      </c>
      <c r="H21" s="10">
        <f>VLOOKUP($A$20,Mineraalbehoefte[],7,0)</f>
        <v>8.5</v>
      </c>
      <c r="I21" s="10">
        <f>VLOOKUP($A$20,Mineraalbehoefte[],8,0)</f>
        <v>0</v>
      </c>
      <c r="J21" s="10">
        <f>VLOOKUP($A$20,Mineraalbehoefte[],9,0)</f>
        <v>277</v>
      </c>
      <c r="K21" s="10">
        <f>VLOOKUP($A$20,Mineraalbehoefte[],10,0)</f>
        <v>1.1000000000000001</v>
      </c>
      <c r="L21" s="10">
        <f>VLOOKUP($A$20,Mineraalbehoefte[],11,0)</f>
        <v>5.5</v>
      </c>
      <c r="M21" s="10">
        <f>VLOOKUP($A$20,Mineraalbehoefte[],12,0)</f>
        <v>246</v>
      </c>
      <c r="N21" s="10">
        <f>VLOOKUP($A$20,Mineraalbehoefte[],13,0)</f>
        <v>440</v>
      </c>
      <c r="O21" s="10">
        <f>VLOOKUP($A$20,Mineraalbehoefte[],14,0)</f>
        <v>345</v>
      </c>
      <c r="P21" s="11">
        <f>VLOOKUP($A$20,Mineraalbehoefte[],15,0)</f>
        <v>1.44</v>
      </c>
    </row>
    <row r="22" spans="1:16" ht="15.6" x14ac:dyDescent="0.3">
      <c r="A22" s="50" t="s">
        <v>21</v>
      </c>
      <c r="B22" s="51"/>
      <c r="C22" s="9">
        <f>C16</f>
        <v>0</v>
      </c>
      <c r="D22" s="9">
        <f t="shared" ref="D22:P22" si="1">D16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 t="shared" si="1"/>
        <v>0</v>
      </c>
      <c r="K22" s="36">
        <f t="shared" si="1"/>
        <v>0</v>
      </c>
      <c r="L22" s="9">
        <f t="shared" si="1"/>
        <v>0</v>
      </c>
      <c r="M22" s="9">
        <f t="shared" si="1"/>
        <v>0</v>
      </c>
      <c r="N22" s="9">
        <f t="shared" si="1"/>
        <v>0</v>
      </c>
      <c r="O22" s="9">
        <f t="shared" si="1"/>
        <v>0</v>
      </c>
      <c r="P22" s="37">
        <f t="shared" si="1"/>
        <v>0</v>
      </c>
    </row>
    <row r="23" spans="1:16" s="6" customFormat="1" ht="18.600000000000001" thickBot="1" x14ac:dyDescent="0.4">
      <c r="A23" s="43" t="s">
        <v>28</v>
      </c>
      <c r="B23" s="44"/>
      <c r="C23" s="12">
        <f>C22-C21</f>
        <v>-31</v>
      </c>
      <c r="D23" s="12">
        <f t="shared" ref="D23:P23" si="2">D22-D21</f>
        <v>-22</v>
      </c>
      <c r="E23" s="12">
        <f t="shared" si="2"/>
        <v>-23</v>
      </c>
      <c r="F23" s="12">
        <f t="shared" si="2"/>
        <v>-6.6</v>
      </c>
      <c r="G23" s="12">
        <f t="shared" si="2"/>
        <v>-55</v>
      </c>
      <c r="H23" s="12">
        <f t="shared" si="2"/>
        <v>-8.5</v>
      </c>
      <c r="I23" s="12">
        <f t="shared" si="2"/>
        <v>0</v>
      </c>
      <c r="J23" s="12">
        <f t="shared" si="2"/>
        <v>-277</v>
      </c>
      <c r="K23" s="13">
        <f t="shared" si="2"/>
        <v>-1.1000000000000001</v>
      </c>
      <c r="L23" s="13">
        <f t="shared" si="2"/>
        <v>-5.5</v>
      </c>
      <c r="M23" s="12">
        <f t="shared" si="2"/>
        <v>-246</v>
      </c>
      <c r="N23" s="12">
        <f t="shared" si="2"/>
        <v>-440</v>
      </c>
      <c r="O23" s="12">
        <f t="shared" si="2"/>
        <v>-345</v>
      </c>
      <c r="P23" s="14">
        <f t="shared" si="2"/>
        <v>-1.44</v>
      </c>
    </row>
  </sheetData>
  <sheetProtection algorithmName="SHA-512" hashValue="HX+ciEVEVzw8nniX7BK24mjeIgbNQUtuisqhhlDF8y44q67ceSr9wJoYT6n/MWWMrEElDwN6cMBnnT+X35ZfPw==" saltValue="wq8IRe6+o8kqUTGIlF+8ig==" spinCount="100000" sheet="1" objects="1" scenarios="1"/>
  <mergeCells count="6">
    <mergeCell ref="A23:B23"/>
    <mergeCell ref="B1:F1"/>
    <mergeCell ref="J1:U1"/>
    <mergeCell ref="A20:B20"/>
    <mergeCell ref="A21:B21"/>
    <mergeCell ref="A22:B22"/>
  </mergeCells>
  <conditionalFormatting sqref="J1:U1">
    <cfRule type="containsText" dxfId="33" priority="1" operator="containsText" text="De kg">
      <formula>NOT(ISERROR(SEARCH("De kg",J1)))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Behoefte!$A$2:$A$8</xm:f>
          </x14:formula1>
          <xm:sqref>A15:B15 A3 A20</xm:sqref>
        </x14:dataValidation>
        <x14:dataValidation type="list" allowBlank="1" showInputMessage="1" showErrorMessage="1">
          <x14:formula1>
            <xm:f>Voedermiddelen!$A$2:$A$16</xm:f>
          </x14:formula1>
          <xm:sqref>A4:A14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10" zoomScaleNormal="110" workbookViewId="0">
      <selection activeCell="C17" sqref="C17"/>
    </sheetView>
  </sheetViews>
  <sheetFormatPr defaultRowHeight="14.4" x14ac:dyDescent="0.3"/>
  <cols>
    <col min="1" max="1" width="31" customWidth="1"/>
    <col min="2" max="2" width="7.77734375" customWidth="1"/>
    <col min="3" max="3" width="6.77734375" customWidth="1"/>
    <col min="4" max="4" width="8.44140625" customWidth="1"/>
    <col min="5" max="5" width="8" customWidth="1"/>
    <col min="6" max="6" width="6.77734375" customWidth="1"/>
    <col min="7" max="7" width="7.21875" customWidth="1"/>
    <col min="8" max="8" width="6.6640625" customWidth="1"/>
    <col min="9" max="10" width="9.5546875" customWidth="1"/>
    <col min="11" max="11" width="8" customWidth="1"/>
    <col min="12" max="12" width="9.44140625" customWidth="1"/>
    <col min="13" max="13" width="10.21875" customWidth="1"/>
    <col min="14" max="14" width="9.21875" customWidth="1"/>
    <col min="15" max="15" width="9.33203125" customWidth="1"/>
  </cols>
  <sheetData>
    <row r="1" spans="1:15" x14ac:dyDescent="0.3">
      <c r="A1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3">
      <c r="A2" t="s">
        <v>22</v>
      </c>
      <c r="B2" s="1">
        <v>100</v>
      </c>
      <c r="C2" s="1">
        <v>79</v>
      </c>
      <c r="D2" s="1">
        <v>56</v>
      </c>
      <c r="E2" s="1">
        <v>33</v>
      </c>
      <c r="F2" s="1">
        <v>190</v>
      </c>
      <c r="G2" s="1">
        <v>66</v>
      </c>
      <c r="H2" s="1"/>
      <c r="I2" s="1">
        <v>260</v>
      </c>
      <c r="J2" s="3">
        <v>2.4</v>
      </c>
      <c r="K2" s="3">
        <v>12</v>
      </c>
      <c r="L2" s="1">
        <v>763</v>
      </c>
      <c r="M2" s="1">
        <v>940</v>
      </c>
      <c r="N2" s="1">
        <v>300</v>
      </c>
      <c r="O2" s="2">
        <v>4.22</v>
      </c>
    </row>
    <row r="3" spans="1:15" x14ac:dyDescent="0.3">
      <c r="A3" t="s">
        <v>23</v>
      </c>
      <c r="B3" s="1">
        <v>60</v>
      </c>
      <c r="C3" s="1">
        <v>47</v>
      </c>
      <c r="D3" s="1">
        <v>38</v>
      </c>
      <c r="E3" s="1">
        <v>20</v>
      </c>
      <c r="F3" s="1">
        <v>134</v>
      </c>
      <c r="G3" s="1">
        <v>37</v>
      </c>
      <c r="H3" s="1"/>
      <c r="I3" s="1">
        <v>227</v>
      </c>
      <c r="J3" s="3">
        <v>1.9</v>
      </c>
      <c r="K3" s="3">
        <v>9.5</v>
      </c>
      <c r="L3" s="1">
        <v>490</v>
      </c>
      <c r="M3" s="1">
        <v>740</v>
      </c>
      <c r="N3" s="1">
        <v>150</v>
      </c>
      <c r="O3" s="2">
        <v>2.72</v>
      </c>
    </row>
    <row r="4" spans="1:15" x14ac:dyDescent="0.3">
      <c r="A4" t="s">
        <v>15</v>
      </c>
      <c r="B4" s="1">
        <v>27</v>
      </c>
      <c r="C4" s="1">
        <v>21</v>
      </c>
      <c r="D4" s="1">
        <v>22</v>
      </c>
      <c r="E4" s="3">
        <v>7.6</v>
      </c>
      <c r="F4" s="1">
        <v>56</v>
      </c>
      <c r="G4" s="3">
        <v>7.7</v>
      </c>
      <c r="H4" s="1"/>
      <c r="I4" s="1">
        <v>277</v>
      </c>
      <c r="J4" s="3">
        <v>1.2</v>
      </c>
      <c r="K4" s="3">
        <v>5.5</v>
      </c>
      <c r="L4" s="1">
        <v>246</v>
      </c>
      <c r="M4" s="1">
        <v>460</v>
      </c>
      <c r="N4" s="1">
        <v>345</v>
      </c>
      <c r="O4" s="2">
        <v>1.44</v>
      </c>
    </row>
    <row r="5" spans="1:15" x14ac:dyDescent="0.3">
      <c r="A5" t="s">
        <v>16</v>
      </c>
      <c r="B5" s="1">
        <v>31</v>
      </c>
      <c r="C5" s="1">
        <v>22</v>
      </c>
      <c r="D5" s="1">
        <v>23</v>
      </c>
      <c r="E5" s="3">
        <v>6.6</v>
      </c>
      <c r="F5" s="1">
        <v>55</v>
      </c>
      <c r="G5" s="3">
        <v>8.5</v>
      </c>
      <c r="H5" s="1"/>
      <c r="I5" s="1">
        <v>277</v>
      </c>
      <c r="J5" s="3">
        <v>1.1000000000000001</v>
      </c>
      <c r="K5" s="3">
        <v>5.5</v>
      </c>
      <c r="L5" s="1">
        <v>246</v>
      </c>
      <c r="M5" s="1">
        <v>440</v>
      </c>
      <c r="N5" s="1">
        <v>345</v>
      </c>
      <c r="O5" s="2">
        <v>1.44</v>
      </c>
    </row>
    <row r="6" spans="1:15" x14ac:dyDescent="0.3">
      <c r="A6" t="s">
        <v>17</v>
      </c>
      <c r="B6" s="1">
        <v>22</v>
      </c>
      <c r="C6" s="1">
        <v>13</v>
      </c>
      <c r="D6" s="1">
        <v>6.7</v>
      </c>
      <c r="E6" s="3">
        <v>2.2999999999999998</v>
      </c>
      <c r="F6" s="1">
        <v>17</v>
      </c>
      <c r="G6" s="3">
        <v>2.2000000000000002</v>
      </c>
      <c r="H6" s="1"/>
      <c r="I6" s="1">
        <v>56</v>
      </c>
      <c r="J6" s="3">
        <v>0.4</v>
      </c>
      <c r="K6" s="3">
        <v>2</v>
      </c>
      <c r="L6" s="1">
        <v>111</v>
      </c>
      <c r="M6" s="1">
        <v>98</v>
      </c>
      <c r="N6" s="1">
        <v>363</v>
      </c>
      <c r="O6" s="2">
        <v>0.4</v>
      </c>
    </row>
    <row r="7" spans="1:15" x14ac:dyDescent="0.3">
      <c r="A7" t="s">
        <v>18</v>
      </c>
      <c r="B7" s="1">
        <v>20</v>
      </c>
      <c r="C7" s="1">
        <v>13</v>
      </c>
      <c r="D7" s="1">
        <v>10</v>
      </c>
      <c r="E7" s="3">
        <v>3</v>
      </c>
      <c r="F7" s="1">
        <v>26</v>
      </c>
      <c r="G7" s="3">
        <v>3.3</v>
      </c>
      <c r="H7" s="1"/>
      <c r="I7" s="1">
        <v>92</v>
      </c>
      <c r="J7" s="3">
        <v>0.6</v>
      </c>
      <c r="K7" s="3">
        <v>3</v>
      </c>
      <c r="L7" s="1">
        <v>143</v>
      </c>
      <c r="M7" s="1">
        <v>140</v>
      </c>
      <c r="N7" s="1">
        <v>299</v>
      </c>
      <c r="O7" s="2">
        <v>0.62</v>
      </c>
    </row>
    <row r="8" spans="1:15" x14ac:dyDescent="0.3">
      <c r="A8" t="s">
        <v>19</v>
      </c>
      <c r="B8" s="1">
        <v>21</v>
      </c>
      <c r="C8" s="1">
        <v>13</v>
      </c>
      <c r="D8" s="1">
        <v>14</v>
      </c>
      <c r="E8" s="3">
        <v>4</v>
      </c>
      <c r="F8" s="1">
        <v>35</v>
      </c>
      <c r="G8" s="3">
        <v>4.5999999999999996</v>
      </c>
      <c r="H8" s="1"/>
      <c r="I8" s="1">
        <v>132</v>
      </c>
      <c r="J8" s="3">
        <v>0.7</v>
      </c>
      <c r="K8" s="3">
        <v>3.5</v>
      </c>
      <c r="L8" s="1">
        <v>183</v>
      </c>
      <c r="M8" s="1">
        <v>183</v>
      </c>
      <c r="N8" s="1">
        <v>267</v>
      </c>
      <c r="O8" s="2">
        <v>0.87</v>
      </c>
    </row>
    <row r="9" spans="1:1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sheetProtection algorithmName="SHA-512" hashValue="/CIPu6XJJvhVHRtH+zK4d/JO9SbOYq86jx9cfyBCFvvasJiik4wkRbb/5OnVsnkDk/DkXWSiYJ79ai4ntk/63A==" saltValue="FAAua6ykyrKmQCy0D6+SyA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10" zoomScaleNormal="110" workbookViewId="0">
      <selection activeCell="A2" sqref="A2:A7"/>
    </sheetView>
  </sheetViews>
  <sheetFormatPr defaultRowHeight="14.4" x14ac:dyDescent="0.3"/>
  <cols>
    <col min="1" max="1" width="24.109375" customWidth="1"/>
    <col min="2" max="2" width="9.109375" customWidth="1"/>
    <col min="3" max="3" width="8.44140625" customWidth="1"/>
    <col min="4" max="4" width="10" customWidth="1"/>
    <col min="5" max="5" width="9.109375" customWidth="1"/>
    <col min="6" max="6" width="8.21875" customWidth="1"/>
    <col min="7" max="7" width="8.44140625" customWidth="1"/>
    <col min="8" max="8" width="8.6640625" customWidth="1"/>
    <col min="9" max="9" width="10.88671875" customWidth="1"/>
    <col min="10" max="10" width="11" customWidth="1"/>
    <col min="11" max="11" width="8.88671875" customWidth="1"/>
    <col min="12" max="12" width="10.88671875" customWidth="1"/>
    <col min="13" max="13" width="11.6640625" customWidth="1"/>
    <col min="14" max="14" width="10.77734375" customWidth="1"/>
    <col min="15" max="15" width="10.5546875" customWidth="1"/>
  </cols>
  <sheetData>
    <row r="1" spans="1:15" x14ac:dyDescent="0.3">
      <c r="A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3">
      <c r="A2" s="39"/>
      <c r="B2" s="40"/>
      <c r="C2" s="40"/>
      <c r="D2" s="40"/>
      <c r="E2" s="40"/>
      <c r="F2" s="40"/>
      <c r="G2" s="40"/>
      <c r="H2" s="40"/>
      <c r="I2" s="40"/>
      <c r="J2" s="41"/>
      <c r="K2" s="41"/>
      <c r="L2" s="40"/>
      <c r="M2" s="40"/>
      <c r="N2" s="40"/>
      <c r="O2" s="42"/>
    </row>
    <row r="3" spans="1:15" x14ac:dyDescent="0.3">
      <c r="A3" s="39"/>
      <c r="B3" s="40"/>
      <c r="C3" s="40"/>
      <c r="D3" s="40"/>
      <c r="E3" s="40"/>
      <c r="F3" s="40"/>
      <c r="G3" s="40"/>
      <c r="H3" s="40"/>
      <c r="I3" s="40"/>
      <c r="J3" s="41"/>
      <c r="K3" s="41"/>
      <c r="L3" s="40"/>
      <c r="M3" s="40"/>
      <c r="N3" s="40"/>
      <c r="O3" s="42"/>
    </row>
    <row r="4" spans="1:15" x14ac:dyDescent="0.3">
      <c r="A4" s="39"/>
      <c r="B4" s="40"/>
      <c r="C4" s="40"/>
      <c r="D4" s="40"/>
      <c r="E4" s="40"/>
      <c r="F4" s="40"/>
      <c r="G4" s="40"/>
      <c r="H4" s="40"/>
      <c r="I4" s="40"/>
      <c r="J4" s="41"/>
      <c r="K4" s="41"/>
      <c r="L4" s="40"/>
      <c r="M4" s="40"/>
      <c r="N4" s="40"/>
      <c r="O4" s="42"/>
    </row>
    <row r="5" spans="1:15" x14ac:dyDescent="0.3">
      <c r="A5" s="39"/>
      <c r="B5" s="40"/>
      <c r="C5" s="40"/>
      <c r="D5" s="40"/>
      <c r="E5" s="40"/>
      <c r="F5" s="40"/>
      <c r="G5" s="40"/>
      <c r="H5" s="40"/>
      <c r="I5" s="40"/>
      <c r="J5" s="41"/>
      <c r="K5" s="41"/>
      <c r="L5" s="40"/>
      <c r="M5" s="40"/>
      <c r="N5" s="40"/>
      <c r="O5" s="42"/>
    </row>
    <row r="6" spans="1:15" x14ac:dyDescent="0.3">
      <c r="A6" s="39"/>
      <c r="B6" s="40"/>
      <c r="C6" s="40"/>
      <c r="D6" s="40"/>
      <c r="E6" s="40"/>
      <c r="F6" s="40"/>
      <c r="G6" s="40"/>
      <c r="H6" s="40"/>
      <c r="I6" s="40"/>
      <c r="J6" s="41"/>
      <c r="K6" s="41"/>
      <c r="L6" s="40"/>
      <c r="M6" s="40"/>
      <c r="N6" s="40"/>
      <c r="O6" s="42"/>
    </row>
    <row r="7" spans="1:15" x14ac:dyDescent="0.3">
      <c r="A7" s="39"/>
      <c r="B7" s="40"/>
      <c r="C7" s="40"/>
      <c r="D7" s="40"/>
      <c r="E7" s="40"/>
      <c r="F7" s="40"/>
      <c r="G7" s="40"/>
      <c r="H7" s="40"/>
      <c r="I7" s="40"/>
      <c r="J7" s="41"/>
      <c r="K7" s="41"/>
      <c r="L7" s="40"/>
      <c r="M7" s="40"/>
      <c r="N7" s="40"/>
      <c r="O7" s="42"/>
    </row>
    <row r="8" spans="1:15" x14ac:dyDescent="0.3">
      <c r="A8" s="39"/>
      <c r="B8" s="40"/>
      <c r="C8" s="40"/>
      <c r="D8" s="40"/>
      <c r="E8" s="40"/>
      <c r="F8" s="40"/>
      <c r="G8" s="40"/>
      <c r="H8" s="40"/>
      <c r="I8" s="40"/>
      <c r="J8" s="41"/>
      <c r="K8" s="41"/>
      <c r="L8" s="40"/>
      <c r="M8" s="40"/>
      <c r="N8" s="40"/>
      <c r="O8" s="42"/>
    </row>
    <row r="9" spans="1:15" x14ac:dyDescent="0.3">
      <c r="A9" s="39"/>
      <c r="B9" s="40"/>
      <c r="C9" s="40"/>
      <c r="D9" s="40"/>
      <c r="E9" s="40"/>
      <c r="F9" s="40"/>
      <c r="G9" s="40"/>
      <c r="H9" s="40"/>
      <c r="I9" s="40"/>
      <c r="J9" s="41"/>
      <c r="K9" s="41"/>
      <c r="L9" s="40"/>
      <c r="M9" s="40"/>
      <c r="N9" s="40"/>
      <c r="O9" s="42"/>
    </row>
    <row r="10" spans="1:15" x14ac:dyDescent="0.3">
      <c r="A10" s="39"/>
      <c r="B10" s="40"/>
      <c r="C10" s="40"/>
      <c r="D10" s="40"/>
      <c r="E10" s="40"/>
      <c r="F10" s="40"/>
      <c r="G10" s="40"/>
      <c r="H10" s="40"/>
      <c r="I10" s="40"/>
      <c r="J10" s="41"/>
      <c r="K10" s="41"/>
      <c r="L10" s="40"/>
      <c r="M10" s="40"/>
      <c r="N10" s="40"/>
      <c r="O10" s="42"/>
    </row>
    <row r="11" spans="1:15" x14ac:dyDescent="0.3">
      <c r="A11" s="39"/>
      <c r="B11" s="40"/>
      <c r="C11" s="40"/>
      <c r="D11" s="40"/>
      <c r="E11" s="40"/>
      <c r="F11" s="40"/>
      <c r="G11" s="40"/>
      <c r="H11" s="40"/>
      <c r="I11" s="40"/>
      <c r="J11" s="41"/>
      <c r="K11" s="41"/>
      <c r="L11" s="40"/>
      <c r="M11" s="40"/>
      <c r="N11" s="40"/>
      <c r="O11" s="42"/>
    </row>
    <row r="12" spans="1:15" x14ac:dyDescent="0.3">
      <c r="A12" s="39"/>
      <c r="B12" s="40"/>
      <c r="C12" s="40"/>
      <c r="D12" s="40"/>
      <c r="E12" s="40"/>
      <c r="F12" s="40"/>
      <c r="G12" s="40"/>
      <c r="H12" s="40"/>
      <c r="I12" s="40"/>
      <c r="J12" s="41"/>
      <c r="K12" s="41"/>
      <c r="L12" s="40"/>
      <c r="M12" s="40"/>
      <c r="N12" s="40"/>
      <c r="O12" s="42"/>
    </row>
    <row r="13" spans="1:15" x14ac:dyDescent="0.3">
      <c r="A13" s="39"/>
      <c r="B13" s="40"/>
      <c r="C13" s="40"/>
      <c r="D13" s="40"/>
      <c r="E13" s="40"/>
      <c r="F13" s="40"/>
      <c r="G13" s="40"/>
      <c r="H13" s="40"/>
      <c r="I13" s="40"/>
      <c r="J13" s="41"/>
      <c r="K13" s="41"/>
      <c r="L13" s="40"/>
      <c r="M13" s="40"/>
      <c r="N13" s="40"/>
      <c r="O13" s="42"/>
    </row>
    <row r="14" spans="1:15" x14ac:dyDescent="0.3">
      <c r="A14" s="39"/>
      <c r="B14" s="40"/>
      <c r="C14" s="40"/>
      <c r="D14" s="40"/>
      <c r="E14" s="40"/>
      <c r="F14" s="40"/>
      <c r="G14" s="40"/>
      <c r="H14" s="40"/>
      <c r="I14" s="40"/>
      <c r="J14" s="41"/>
      <c r="K14" s="41"/>
      <c r="L14" s="40"/>
      <c r="M14" s="40"/>
      <c r="N14" s="40"/>
      <c r="O14" s="42"/>
    </row>
    <row r="15" spans="1:15" x14ac:dyDescent="0.3">
      <c r="A15" s="39"/>
      <c r="B15" s="40"/>
      <c r="C15" s="40"/>
      <c r="D15" s="40"/>
      <c r="E15" s="40"/>
      <c r="F15" s="40"/>
      <c r="G15" s="40"/>
      <c r="H15" s="40"/>
      <c r="I15" s="40"/>
      <c r="J15" s="41"/>
      <c r="K15" s="41"/>
      <c r="L15" s="40"/>
      <c r="M15" s="40"/>
      <c r="N15" s="40"/>
      <c r="O15" s="42"/>
    </row>
    <row r="16" spans="1:15" x14ac:dyDescent="0.3">
      <c r="A16" s="39"/>
      <c r="B16" s="40"/>
      <c r="C16" s="40"/>
      <c r="D16" s="40"/>
      <c r="E16" s="40"/>
      <c r="F16" s="40"/>
      <c r="G16" s="40"/>
      <c r="H16" s="40"/>
      <c r="I16" s="40"/>
      <c r="J16" s="41"/>
      <c r="K16" s="41"/>
      <c r="L16" s="40"/>
      <c r="M16" s="40"/>
      <c r="N16" s="40"/>
      <c r="O16" s="42"/>
    </row>
    <row r="17" spans="1:15" x14ac:dyDescent="0.3">
      <c r="A17" s="39"/>
      <c r="B17" s="40"/>
      <c r="C17" s="40"/>
      <c r="D17" s="40"/>
      <c r="E17" s="40"/>
      <c r="F17" s="40"/>
      <c r="G17" s="40"/>
      <c r="H17" s="40"/>
      <c r="I17" s="40"/>
      <c r="J17" s="41"/>
      <c r="K17" s="41"/>
      <c r="L17" s="40"/>
      <c r="M17" s="40"/>
      <c r="N17" s="40"/>
      <c r="O17" s="42"/>
    </row>
    <row r="18" spans="1:1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sheetProtection algorithmName="SHA-512" hashValue="GAo+mSAPoiRBhb6zWJvKJPpIrGUyxZwdtIUa4qCTva2kDCRe5tPy3iSVVZSH37Qna6cYmNYyq5i3DsWlVIM9bg==" saltValue="KnEY4KOP6j4Zlxcr17xm4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Samenvatting</vt:lpstr>
      <vt:lpstr>Behoefte</vt:lpstr>
      <vt:lpstr>Voedermiddelen</vt:lpstr>
      <vt:lpstr>Voeders</vt:lpstr>
    </vt:vector>
  </TitlesOfParts>
  <Company>AOC Oost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Henk Pasman</dc:creator>
  <cp:lastModifiedBy>Jan Henk Pasman</cp:lastModifiedBy>
  <dcterms:created xsi:type="dcterms:W3CDTF">2017-11-13T08:54:38Z</dcterms:created>
  <dcterms:modified xsi:type="dcterms:W3CDTF">2017-11-14T07:22:47Z</dcterms:modified>
</cp:coreProperties>
</file>